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4380" windowHeight="12180"/>
  </bookViews>
  <sheets>
    <sheet name="Angebot" sheetId="1" r:id="rId1"/>
    <sheet name="Datentabelle" sheetId="2" state="hidden" r:id="rId2"/>
  </sheets>
  <definedNames>
    <definedName name="AA000">Angebot!#REF!</definedName>
    <definedName name="_xlnm.Print_Area" localSheetId="0">Angebot!$B$1:$R$72</definedName>
  </definedNames>
  <calcPr calcId="145621"/>
</workbook>
</file>

<file path=xl/calcChain.xml><?xml version="1.0" encoding="utf-8"?>
<calcChain xmlns="http://schemas.openxmlformats.org/spreadsheetml/2006/main">
  <c r="F2" i="2" l="1"/>
  <c r="F4" i="2" l="1"/>
  <c r="O51" i="1" l="1"/>
  <c r="C51" i="1"/>
  <c r="P51" i="1" l="1"/>
  <c r="Q51" i="1" s="1"/>
  <c r="C49" i="1"/>
  <c r="Q62" i="1" l="1"/>
  <c r="Q64" i="1"/>
  <c r="Q58" i="1"/>
  <c r="P47" i="1"/>
  <c r="P46" i="1"/>
  <c r="Q60" i="1"/>
  <c r="Q66" i="1"/>
  <c r="Q68" i="1"/>
  <c r="Q70" i="1"/>
  <c r="O56" i="1"/>
  <c r="O54" i="1"/>
  <c r="P56" i="1" l="1"/>
  <c r="Q56" i="1" s="1"/>
  <c r="P54" i="1"/>
  <c r="Q54" i="1" s="1"/>
  <c r="T55" i="1"/>
  <c r="Q55" i="1"/>
  <c r="O47" i="1"/>
  <c r="O46" i="1"/>
  <c r="O45" i="1"/>
  <c r="P45" i="1"/>
  <c r="P49" i="1"/>
  <c r="Q49" i="1" s="1"/>
  <c r="Q47" i="1" l="1"/>
  <c r="Q46" i="1"/>
  <c r="Q45" i="1"/>
  <c r="Q72" i="1" l="1"/>
</calcChain>
</file>

<file path=xl/sharedStrings.xml><?xml version="1.0" encoding="utf-8"?>
<sst xmlns="http://schemas.openxmlformats.org/spreadsheetml/2006/main" count="93" uniqueCount="77">
  <si>
    <t>&amp;</t>
  </si>
  <si>
    <t>Freitag/Samstag/Tag vor Feiertag</t>
  </si>
  <si>
    <t>So-Do (nicht vor Feiertagen)</t>
  </si>
  <si>
    <t>Empfang der Gäste mit Bierfassl zum Selberzapfen</t>
  </si>
  <si>
    <t>DJ-Service</t>
  </si>
  <si>
    <t>(Name)</t>
  </si>
  <si>
    <t>Aufstieg zur WuhrsteinAlm</t>
  </si>
  <si>
    <t>1x Shuttle für gesamtes Gepäck und ca. 8 Personen</t>
  </si>
  <si>
    <t>Ankunft auf der WuhrsteinAlm</t>
  </si>
  <si>
    <t>Prosecco, Hugo und Sprizz, dazu kleine Brotzeit</t>
  </si>
  <si>
    <t>mit Obazda, Griebenschmalz, Brezen und Krustenbrot</t>
  </si>
  <si>
    <t>während Empfang kann sich Brautpaar umziehen</t>
  </si>
  <si>
    <t>Trauung oder Zeremonie</t>
  </si>
  <si>
    <t>Sektempfang zum Anstoßen und Gratulieren</t>
  </si>
  <si>
    <t>Mitternachtsküchenparty mit Gulaschsuppe</t>
  </si>
  <si>
    <t>Zapfenstreich</t>
  </si>
  <si>
    <t>Ende Frühstück</t>
  </si>
  <si>
    <t>Frühstück für bis zu 50 Personen</t>
  </si>
  <si>
    <r>
      <rPr>
        <b/>
        <sz val="10"/>
        <color theme="1"/>
        <rFont val="Calibri"/>
        <family val="2"/>
        <scheme val="minor"/>
      </rPr>
      <t xml:space="preserve">Standardpaket </t>
    </r>
    <r>
      <rPr>
        <sz val="10"/>
        <color theme="1"/>
        <rFont val="Calibri"/>
        <family val="2"/>
        <scheme val="minor"/>
      </rPr>
      <t>(ab 13 Uhr auf Alm möglich)</t>
    </r>
  </si>
  <si>
    <t>Auswahl Tag</t>
  </si>
  <si>
    <t>Bitte auswählen</t>
  </si>
  <si>
    <t>Auswahl Paket</t>
  </si>
  <si>
    <t>Standardpaket</t>
  </si>
  <si>
    <t>DeLuxe-Paket</t>
  </si>
  <si>
    <t>Wochentag :</t>
  </si>
  <si>
    <t>Hochzeit von :</t>
  </si>
  <si>
    <t>Anzahl Gäste :</t>
  </si>
  <si>
    <t>Bitte die gelb hinterlegten Felder ausfüllen</t>
  </si>
  <si>
    <t>Preis Pauschale</t>
  </si>
  <si>
    <t>Bio-Bergkas, Griebenschmalz, Brezn und Krustenbrot</t>
  </si>
  <si>
    <t>DJ-Service inklusive</t>
  </si>
  <si>
    <t>Longdrinks für alle Gäste inklusive</t>
  </si>
  <si>
    <t>Nachspeisen-Dreierlei als Buffet</t>
  </si>
  <si>
    <t>Check-Out, Abstieg und 1x Shuttle zum Parkplatz</t>
  </si>
  <si>
    <t>Kaffee- und Kuchenbuffet - Zeit für Hochzeitsfotos</t>
  </si>
  <si>
    <t>3-Gang-Abendmenü oder Grillen de Luxe-Buffet</t>
  </si>
  <si>
    <t>Schnapsrunde mit Edelbränden und Likören</t>
  </si>
  <si>
    <t>Wir buchen das:</t>
  </si>
  <si>
    <t>Preis Paket</t>
  </si>
  <si>
    <t>Standard</t>
  </si>
  <si>
    <t>De Luxe</t>
  </si>
  <si>
    <t xml:space="preserve">am </t>
  </si>
  <si>
    <t>Unser Gesamtpreis inklusive Mehrwertsteuer:</t>
  </si>
  <si>
    <t>Zusätzlich können wir euch noch folgende Leistungen anbieten:</t>
  </si>
  <si>
    <t>(bei De Luxe-Paket inklusive)</t>
  </si>
  <si>
    <t>Pimp your Prosecco-Station und Salty Bar auf der Alm-Terrasse</t>
  </si>
  <si>
    <t>Pimp your Prosecco-Station</t>
  </si>
  <si>
    <t>DJ-Service bis Ende (bei De Luxe-Paket inklusive)</t>
  </si>
  <si>
    <t>11-15 Jahre</t>
  </si>
  <si>
    <t>4-10 Jahre</t>
  </si>
  <si>
    <t>Preis pro Gast von 11-15 Jahre</t>
  </si>
  <si>
    <t>Preis pro Gast von 4-10 Jahre</t>
  </si>
  <si>
    <t>Prosecco-Empfang</t>
  </si>
  <si>
    <t>Canapee-Empfang</t>
  </si>
  <si>
    <t>davon 4-10 Jahre:</t>
  </si>
  <si>
    <t>davon 11-15 Jahre:</t>
  </si>
  <si>
    <t>Preis pro Gast ab 16 Jahre</t>
  </si>
  <si>
    <t>Canapées-Empfang an WuhrsteinBar (bei De Luxe-Paket inklusive)</t>
  </si>
  <si>
    <t>Weißwurstfrühstück auf der Terrasse (zusätzlich zum Frühstücksbuffet)</t>
  </si>
  <si>
    <t>Schlechinger Bachsaibling vom Steckerlfischgrill</t>
  </si>
  <si>
    <t>Zusätzliches Shuttle zum Parkplatz (maximal eines möglich)</t>
  </si>
  <si>
    <t>Sektempfang zur Begrüßung der Gäste an der WuhrsteinBar</t>
  </si>
  <si>
    <t>im Tal, dazu Canapées und Getränke nach Wahl</t>
  </si>
  <si>
    <t>Anzahl Gäste</t>
  </si>
  <si>
    <t>Zeit für Spiele, Reden und Entspannen auf der Terrasse</t>
  </si>
  <si>
    <t>Prosecco, Hugo und Sprizz, dazu größere Brotzeit mit Speck,</t>
  </si>
  <si>
    <t>Hier als Beispiel ein möglicher Ablaufplan: Die Zeiten sind nicht fix vorgegeben, ihr könnt gerne Eure Wunschzeiten eintragen</t>
  </si>
  <si>
    <t xml:space="preserve">Für beide Pakete sind folgende Getränke bis zum Zapfenstreich inklusive </t>
  </si>
  <si>
    <t>Große Reine mit Rühreiern zum Frühstück (pro Person)</t>
  </si>
  <si>
    <t>Sektempfang zur Begrüßung der Gäste an der WuhrsteinBar im Tal</t>
  </si>
  <si>
    <r>
      <t xml:space="preserve">De Luxe Paket </t>
    </r>
    <r>
      <rPr>
        <sz val="10"/>
        <color theme="1"/>
        <rFont val="Calibri"/>
        <family val="2"/>
        <scheme val="minor"/>
      </rPr>
      <t>(ab 11 Uhr an Bar möglich)</t>
    </r>
  </si>
  <si>
    <t xml:space="preserve">Angebots-Kalkulator für Eure Hochzeit auf der </t>
  </si>
  <si>
    <t>Softdrinks, Wieninger Biere, Bioweine aus der Südsteiermark, Sprizz &amp; Hugo mit Valdo Prosecco</t>
  </si>
  <si>
    <t>Zusätzliche Shuttle zur Alm (maximal drei möglich)</t>
  </si>
  <si>
    <t>Nachtshuttle zum Parkplatz (maximal 3 möglich, Zeiten sind variabel)</t>
  </si>
  <si>
    <t>2x Shuttle für gesamtes Gepäck und ca. 8 Personen</t>
  </si>
  <si>
    <t>Check-Out, Abstieg und 2x Shuttle zum Parkplatz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</si>
</sst>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dd/mm/yy"/>
    <numFmt numFmtId="166" formatCode="hh:mm&quot; h&quot;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2" xfId="0" applyFill="1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13" xfId="0" applyFill="1" applyBorder="1"/>
    <xf numFmtId="0" fontId="0" fillId="3" borderId="12" xfId="0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64" fontId="0" fillId="0" borderId="0" xfId="0" applyNumberFormat="1" applyBorder="1"/>
    <xf numFmtId="164" fontId="0" fillId="0" borderId="4" xfId="0" applyNumberFormat="1" applyBorder="1"/>
    <xf numFmtId="164" fontId="0" fillId="0" borderId="16" xfId="0" applyNumberFormat="1" applyBorder="1"/>
    <xf numFmtId="164" fontId="0" fillId="0" borderId="6" xfId="0" applyNumberFormat="1" applyBorder="1"/>
    <xf numFmtId="0" fontId="5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Border="1" applyProtection="1">
      <protection locked="0"/>
    </xf>
    <xf numFmtId="0" fontId="1" fillId="0" borderId="8" xfId="0" applyFont="1" applyBorder="1" applyProtection="1">
      <protection locked="0"/>
    </xf>
    <xf numFmtId="166" fontId="1" fillId="4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Protection="1"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4" fontId="3" fillId="0" borderId="0" xfId="0" applyNumberFormat="1" applyFont="1" applyProtection="1">
      <protection locked="0"/>
    </xf>
    <xf numFmtId="0" fontId="2" fillId="0" borderId="15" xfId="0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164" fontId="1" fillId="0" borderId="0" xfId="0" applyNumberFormat="1" applyFont="1" applyAlignment="1" applyProtection="1"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64" fontId="2" fillId="0" borderId="15" xfId="0" applyNumberFormat="1" applyFont="1" applyBorder="1" applyAlignment="1" applyProtection="1">
      <protection locked="0"/>
    </xf>
    <xf numFmtId="0" fontId="4" fillId="0" borderId="15" xfId="0" applyFont="1" applyBorder="1" applyAlignment="1" applyProtection="1">
      <protection locked="0"/>
    </xf>
    <xf numFmtId="165" fontId="1" fillId="4" borderId="9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1" fillId="0" borderId="8" xfId="0" applyFont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Standard" xfId="0" builtinId="0"/>
  </cellStyles>
  <dxfs count="11"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Datentabelle!$B$2" fmlaRange="Datentabelle!$C$3:$C$5" noThreeD="1" val="0"/>
</file>

<file path=xl/ctrlProps/ctrlProp2.xml><?xml version="1.0" encoding="utf-8"?>
<formControlPr xmlns="http://schemas.microsoft.com/office/spreadsheetml/2009/9/main" objectType="Drop" dropLines="3" dropStyle="combo" dx="16" fmlaLink="Datentabelle!$B$8" fmlaRange="Datentabelle!$C$9:$C$11" noThreeD="1" val="0"/>
</file>

<file path=xl/ctrlProps/ctrlProp3.xml><?xml version="1.0" encoding="utf-8"?>
<formControlPr xmlns="http://schemas.microsoft.com/office/spreadsheetml/2009/9/main" objectType="CheckBox" fmlaLink="Datentabelle!$B$13" lockText="1" noThreeD="1"/>
</file>

<file path=xl/ctrlProps/ctrlProp4.xml><?xml version="1.0" encoding="utf-8"?>
<formControlPr xmlns="http://schemas.microsoft.com/office/spreadsheetml/2009/9/main" objectType="CheckBox" fmlaLink="Datentabelle!$B$15" lockText="1" noThreeD="1"/>
</file>

<file path=xl/ctrlProps/ctrlProp5.xml><?xml version="1.0" encoding="utf-8"?>
<formControlPr xmlns="http://schemas.microsoft.com/office/spreadsheetml/2009/9/main" objectType="CheckBox" fmlaLink="Datentabelle!$B$17" lockText="1" noThreeD="1"/>
</file>

<file path=xl/ctrlProps/ctrlProp6.xml><?xml version="1.0" encoding="utf-8"?>
<formControlPr xmlns="http://schemas.microsoft.com/office/spreadsheetml/2009/9/main" objectType="CheckBox" fmlaLink="Datentabelle!$B$1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</xdr:row>
          <xdr:rowOff>0</xdr:rowOff>
        </xdr:from>
        <xdr:to>
          <xdr:col>6</xdr:col>
          <xdr:colOff>209550</xdr:colOff>
          <xdr:row>7</xdr:row>
          <xdr:rowOff>28575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42</xdr:row>
          <xdr:rowOff>0</xdr:rowOff>
        </xdr:from>
        <xdr:to>
          <xdr:col>6</xdr:col>
          <xdr:colOff>295275</xdr:colOff>
          <xdr:row>43</xdr:row>
          <xdr:rowOff>9525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58</xdr:row>
          <xdr:rowOff>38100</xdr:rowOff>
        </xdr:from>
        <xdr:to>
          <xdr:col>14</xdr:col>
          <xdr:colOff>9525</xdr:colOff>
          <xdr:row>60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60</xdr:row>
          <xdr:rowOff>19050</xdr:rowOff>
        </xdr:from>
        <xdr:to>
          <xdr:col>14</xdr:col>
          <xdr:colOff>9525</xdr:colOff>
          <xdr:row>62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52</xdr:row>
          <xdr:rowOff>133350</xdr:rowOff>
        </xdr:from>
        <xdr:to>
          <xdr:col>14</xdr:col>
          <xdr:colOff>9525</xdr:colOff>
          <xdr:row>54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54</xdr:row>
          <xdr:rowOff>142875</xdr:rowOff>
        </xdr:from>
        <xdr:to>
          <xdr:col>14</xdr:col>
          <xdr:colOff>9525</xdr:colOff>
          <xdr:row>56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11</xdr:col>
      <xdr:colOff>466725</xdr:colOff>
      <xdr:row>0</xdr:row>
      <xdr:rowOff>0</xdr:rowOff>
    </xdr:from>
    <xdr:to>
      <xdr:col>17</xdr:col>
      <xdr:colOff>95250</xdr:colOff>
      <xdr:row>3</xdr:row>
      <xdr:rowOff>1612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0"/>
          <a:ext cx="2247900" cy="639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0"/>
    <pageSetUpPr autoPageBreaks="0" fitToPage="1"/>
  </sheetPr>
  <dimension ref="B1:U72"/>
  <sheetViews>
    <sheetView showGridLines="0" showRowColHeaders="0" showZeros="0" tabSelected="1" showOutlineSymbols="0" zoomScaleNormal="100" workbookViewId="0">
      <selection activeCell="D5" sqref="D5:G5"/>
    </sheetView>
  </sheetViews>
  <sheetFormatPr baseColWidth="10" defaultRowHeight="12.75" x14ac:dyDescent="0.2"/>
  <cols>
    <col min="1" max="1" width="3.7109375" style="17" customWidth="1"/>
    <col min="2" max="2" width="6.7109375" style="17" customWidth="1"/>
    <col min="3" max="3" width="5.7109375" style="17" customWidth="1"/>
    <col min="4" max="4" width="4.7109375" style="17" customWidth="1"/>
    <col min="5" max="5" width="3.7109375" style="17" customWidth="1"/>
    <col min="6" max="6" width="15.7109375" style="17" customWidth="1"/>
    <col min="7" max="7" width="4.7109375" style="17" customWidth="1"/>
    <col min="8" max="8" width="3.7109375" style="17" customWidth="1"/>
    <col min="9" max="9" width="1.7109375" style="17" customWidth="1"/>
    <col min="10" max="10" width="3.7109375" style="17" customWidth="1"/>
    <col min="11" max="11" width="1.7109375" style="17" customWidth="1"/>
    <col min="12" max="12" width="8.7109375" style="17" customWidth="1"/>
    <col min="13" max="14" width="4.7109375" style="17" customWidth="1"/>
    <col min="15" max="15" width="3.7109375" style="17" customWidth="1"/>
    <col min="16" max="16" width="12.7109375" style="17" customWidth="1"/>
    <col min="17" max="17" width="4.7109375" style="17" customWidth="1"/>
    <col min="18" max="18" width="8.7109375" style="17" customWidth="1"/>
    <col min="19" max="19" width="1.7109375" style="17" customWidth="1"/>
    <col min="20" max="16384" width="11.42578125" style="17"/>
  </cols>
  <sheetData>
    <row r="1" spans="2:21" ht="24.95" customHeight="1" x14ac:dyDescent="0.35">
      <c r="B1" s="16" t="s">
        <v>71</v>
      </c>
    </row>
    <row r="2" spans="2:21" x14ac:dyDescent="0.2">
      <c r="B2" s="18"/>
    </row>
    <row r="3" spans="2:21" x14ac:dyDescent="0.2">
      <c r="B3" s="18" t="s">
        <v>27</v>
      </c>
    </row>
    <row r="5" spans="2:21" ht="15" x14ac:dyDescent="0.25">
      <c r="B5" s="18" t="s">
        <v>25</v>
      </c>
      <c r="D5" s="38" t="s">
        <v>5</v>
      </c>
      <c r="E5" s="39"/>
      <c r="F5" s="39"/>
      <c r="G5" s="40"/>
      <c r="H5" s="19" t="s">
        <v>0</v>
      </c>
      <c r="I5" s="38" t="s">
        <v>5</v>
      </c>
      <c r="J5" s="39"/>
      <c r="K5" s="39"/>
      <c r="L5" s="39"/>
      <c r="M5" s="39"/>
      <c r="N5" s="39"/>
      <c r="O5" s="40"/>
      <c r="P5" s="20" t="s">
        <v>41</v>
      </c>
      <c r="Q5" s="43"/>
      <c r="R5" s="40"/>
    </row>
    <row r="6" spans="2:21" ht="8.1" customHeight="1" x14ac:dyDescent="0.2"/>
    <row r="7" spans="2:21" x14ac:dyDescent="0.2">
      <c r="B7" s="18" t="s">
        <v>24</v>
      </c>
    </row>
    <row r="8" spans="2:21" ht="8.1" customHeight="1" x14ac:dyDescent="0.2"/>
    <row r="9" spans="2:21" ht="12.75" customHeight="1" x14ac:dyDescent="0.25">
      <c r="B9" s="18" t="s">
        <v>26</v>
      </c>
      <c r="D9" s="21"/>
      <c r="E9" s="51" t="s">
        <v>54</v>
      </c>
      <c r="F9" s="52"/>
      <c r="G9" s="21"/>
      <c r="H9" s="51" t="s">
        <v>55</v>
      </c>
      <c r="I9" s="53"/>
      <c r="J9" s="53"/>
      <c r="K9" s="53"/>
      <c r="L9" s="52"/>
      <c r="M9" s="21"/>
    </row>
    <row r="11" spans="2:21" x14ac:dyDescent="0.2">
      <c r="B11" s="22" t="s">
        <v>66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Q11" s="22"/>
      <c r="R11" s="22"/>
      <c r="S11" s="22"/>
      <c r="T11" s="22"/>
      <c r="U11" s="22"/>
    </row>
    <row r="12" spans="2:21" ht="5.0999999999999996" customHeight="1" x14ac:dyDescent="0.2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Q12" s="22"/>
      <c r="R12" s="22"/>
      <c r="S12" s="22"/>
      <c r="T12" s="22"/>
      <c r="U12" s="22"/>
    </row>
    <row r="13" spans="2:21" ht="15" x14ac:dyDescent="0.25">
      <c r="B13" s="23"/>
      <c r="C13" s="34" t="s">
        <v>18</v>
      </c>
      <c r="D13" s="35"/>
      <c r="E13" s="35"/>
      <c r="F13" s="35"/>
      <c r="G13" s="35"/>
      <c r="H13" s="35"/>
      <c r="I13" s="35"/>
      <c r="J13" s="36"/>
      <c r="K13" s="24"/>
      <c r="L13" s="50" t="s">
        <v>70</v>
      </c>
      <c r="M13" s="35"/>
      <c r="N13" s="35"/>
      <c r="O13" s="35"/>
      <c r="P13" s="35"/>
      <c r="Q13" s="35"/>
      <c r="R13" s="35"/>
      <c r="S13" s="23"/>
      <c r="T13" s="23"/>
      <c r="U13" s="23"/>
    </row>
    <row r="14" spans="2:21" ht="12.75" customHeight="1" x14ac:dyDescent="0.25">
      <c r="B14" s="25">
        <v>0.47916666666666669</v>
      </c>
      <c r="C14" s="34"/>
      <c r="D14" s="35"/>
      <c r="E14" s="35"/>
      <c r="F14" s="35"/>
      <c r="G14" s="35"/>
      <c r="H14" s="35"/>
      <c r="I14" s="35"/>
      <c r="J14" s="36"/>
      <c r="K14" s="24"/>
      <c r="L14" s="46" t="s">
        <v>61</v>
      </c>
      <c r="M14" s="35"/>
      <c r="N14" s="35"/>
      <c r="O14" s="35"/>
      <c r="P14" s="35"/>
      <c r="Q14" s="35"/>
      <c r="R14" s="35"/>
      <c r="S14" s="23"/>
      <c r="T14" s="23"/>
      <c r="U14" s="23"/>
    </row>
    <row r="15" spans="2:21" ht="12.75" customHeight="1" x14ac:dyDescent="0.25">
      <c r="B15" s="25"/>
      <c r="C15" s="34"/>
      <c r="D15" s="35"/>
      <c r="E15" s="35"/>
      <c r="F15" s="35"/>
      <c r="G15" s="35"/>
      <c r="H15" s="35"/>
      <c r="I15" s="35"/>
      <c r="J15" s="36"/>
      <c r="K15" s="24"/>
      <c r="L15" s="46" t="s">
        <v>62</v>
      </c>
      <c r="M15" s="35"/>
      <c r="N15" s="35"/>
      <c r="O15" s="35"/>
      <c r="P15" s="35"/>
      <c r="Q15" s="35"/>
      <c r="R15" s="35"/>
      <c r="S15" s="23"/>
      <c r="T15" s="23"/>
      <c r="U15" s="23"/>
    </row>
    <row r="16" spans="2:21" ht="12.75" customHeight="1" x14ac:dyDescent="0.25">
      <c r="B16" s="25">
        <v>0.5</v>
      </c>
      <c r="C16" s="34" t="s">
        <v>6</v>
      </c>
      <c r="D16" s="35"/>
      <c r="E16" s="35"/>
      <c r="F16" s="35"/>
      <c r="G16" s="35"/>
      <c r="H16" s="35"/>
      <c r="I16" s="35"/>
      <c r="J16" s="36"/>
      <c r="K16" s="24"/>
      <c r="L16" s="34" t="s">
        <v>6</v>
      </c>
      <c r="M16" s="35"/>
      <c r="N16" s="35"/>
      <c r="O16" s="35"/>
      <c r="P16" s="35"/>
      <c r="Q16" s="35"/>
      <c r="R16" s="35"/>
      <c r="S16" s="23"/>
      <c r="T16" s="23"/>
      <c r="U16" s="23"/>
    </row>
    <row r="17" spans="2:21" ht="12.75" customHeight="1" x14ac:dyDescent="0.25">
      <c r="B17" s="25">
        <v>0.52083333333333337</v>
      </c>
      <c r="C17" s="34" t="s">
        <v>7</v>
      </c>
      <c r="D17" s="35"/>
      <c r="E17" s="35"/>
      <c r="F17" s="35"/>
      <c r="G17" s="35"/>
      <c r="H17" s="35"/>
      <c r="I17" s="35"/>
      <c r="J17" s="36"/>
      <c r="K17" s="24"/>
      <c r="L17" s="34" t="s">
        <v>75</v>
      </c>
      <c r="M17" s="35"/>
      <c r="N17" s="35"/>
      <c r="O17" s="35"/>
      <c r="P17" s="35"/>
      <c r="Q17" s="35"/>
      <c r="R17" s="35"/>
      <c r="S17" s="23"/>
      <c r="T17" s="23"/>
      <c r="U17" s="23"/>
    </row>
    <row r="18" spans="2:21" ht="12.75" customHeight="1" x14ac:dyDescent="0.25">
      <c r="B18" s="25">
        <v>0.54166666666666663</v>
      </c>
      <c r="C18" s="34" t="s">
        <v>8</v>
      </c>
      <c r="D18" s="35"/>
      <c r="E18" s="35"/>
      <c r="F18" s="35"/>
      <c r="G18" s="35"/>
      <c r="H18" s="35"/>
      <c r="I18" s="35"/>
      <c r="J18" s="36"/>
      <c r="K18" s="24"/>
      <c r="L18" s="34" t="s">
        <v>8</v>
      </c>
      <c r="M18" s="35"/>
      <c r="N18" s="35"/>
      <c r="O18" s="35"/>
      <c r="P18" s="35"/>
      <c r="Q18" s="35"/>
      <c r="R18" s="35"/>
      <c r="S18" s="23"/>
      <c r="T18" s="23"/>
      <c r="U18" s="23"/>
    </row>
    <row r="19" spans="2:21" ht="12.75" customHeight="1" x14ac:dyDescent="0.25">
      <c r="B19" s="25">
        <v>0.54166666666666663</v>
      </c>
      <c r="C19" s="34" t="s">
        <v>3</v>
      </c>
      <c r="D19" s="35"/>
      <c r="E19" s="35"/>
      <c r="F19" s="35"/>
      <c r="G19" s="35"/>
      <c r="H19" s="35"/>
      <c r="I19" s="35"/>
      <c r="J19" s="36"/>
      <c r="K19" s="24"/>
      <c r="L19" s="34" t="s">
        <v>3</v>
      </c>
      <c r="M19" s="35"/>
      <c r="N19" s="35"/>
      <c r="O19" s="35"/>
      <c r="P19" s="35"/>
      <c r="Q19" s="35"/>
      <c r="R19" s="35"/>
      <c r="S19" s="23"/>
      <c r="T19" s="23"/>
      <c r="U19" s="23"/>
    </row>
    <row r="20" spans="2:21" ht="12.75" customHeight="1" x14ac:dyDescent="0.25">
      <c r="B20" s="25"/>
      <c r="C20" s="34" t="s">
        <v>9</v>
      </c>
      <c r="D20" s="35"/>
      <c r="E20" s="35"/>
      <c r="F20" s="35"/>
      <c r="G20" s="35"/>
      <c r="H20" s="35"/>
      <c r="I20" s="35"/>
      <c r="J20" s="36"/>
      <c r="K20" s="24"/>
      <c r="L20" s="46" t="s">
        <v>65</v>
      </c>
      <c r="M20" s="35"/>
      <c r="N20" s="35"/>
      <c r="O20" s="35"/>
      <c r="P20" s="35"/>
      <c r="Q20" s="35"/>
      <c r="R20" s="35"/>
      <c r="S20" s="23"/>
      <c r="T20" s="23"/>
      <c r="U20" s="23"/>
    </row>
    <row r="21" spans="2:21" ht="12.75" customHeight="1" x14ac:dyDescent="0.25">
      <c r="B21" s="25"/>
      <c r="C21" s="34" t="s">
        <v>10</v>
      </c>
      <c r="D21" s="35"/>
      <c r="E21" s="35"/>
      <c r="F21" s="35"/>
      <c r="G21" s="35"/>
      <c r="H21" s="35"/>
      <c r="I21" s="35"/>
      <c r="J21" s="36"/>
      <c r="K21" s="24"/>
      <c r="L21" s="46" t="s">
        <v>29</v>
      </c>
      <c r="M21" s="35"/>
      <c r="N21" s="35"/>
      <c r="O21" s="35"/>
      <c r="P21" s="35"/>
      <c r="Q21" s="35"/>
      <c r="R21" s="35"/>
      <c r="S21" s="23"/>
      <c r="T21" s="23"/>
      <c r="U21" s="23"/>
    </row>
    <row r="22" spans="2:21" ht="12.75" customHeight="1" x14ac:dyDescent="0.25">
      <c r="B22" s="25"/>
      <c r="C22" s="34" t="s">
        <v>11</v>
      </c>
      <c r="D22" s="35"/>
      <c r="E22" s="35"/>
      <c r="F22" s="35"/>
      <c r="G22" s="35"/>
      <c r="H22" s="35"/>
      <c r="I22" s="35"/>
      <c r="J22" s="36"/>
      <c r="K22" s="24"/>
      <c r="L22" s="46" t="s">
        <v>11</v>
      </c>
      <c r="M22" s="35"/>
      <c r="N22" s="35"/>
      <c r="O22" s="35"/>
      <c r="P22" s="35"/>
      <c r="Q22" s="35"/>
      <c r="R22" s="35"/>
      <c r="S22" s="23"/>
      <c r="T22" s="23"/>
      <c r="U22" s="23"/>
    </row>
    <row r="23" spans="2:21" ht="12.75" customHeight="1" x14ac:dyDescent="0.25">
      <c r="B23" s="25">
        <v>0.625</v>
      </c>
      <c r="C23" s="34" t="s">
        <v>12</v>
      </c>
      <c r="D23" s="35"/>
      <c r="E23" s="35"/>
      <c r="F23" s="35"/>
      <c r="G23" s="35"/>
      <c r="H23" s="35"/>
      <c r="I23" s="35"/>
      <c r="J23" s="36"/>
      <c r="K23" s="24"/>
      <c r="L23" s="34" t="s">
        <v>12</v>
      </c>
      <c r="M23" s="35"/>
      <c r="N23" s="35"/>
      <c r="O23" s="35"/>
      <c r="P23" s="35"/>
      <c r="Q23" s="35"/>
      <c r="R23" s="35"/>
      <c r="S23" s="23"/>
      <c r="T23" s="23"/>
      <c r="U23" s="23"/>
    </row>
    <row r="24" spans="2:21" ht="12.75" customHeight="1" x14ac:dyDescent="0.25">
      <c r="B24" s="25">
        <v>0.65625</v>
      </c>
      <c r="C24" s="34" t="s">
        <v>13</v>
      </c>
      <c r="D24" s="35"/>
      <c r="E24" s="35"/>
      <c r="F24" s="35"/>
      <c r="G24" s="35"/>
      <c r="H24" s="35"/>
      <c r="I24" s="35"/>
      <c r="J24" s="36"/>
      <c r="K24" s="24"/>
      <c r="L24" s="34" t="s">
        <v>13</v>
      </c>
      <c r="M24" s="35"/>
      <c r="N24" s="35"/>
      <c r="O24" s="35"/>
      <c r="P24" s="35"/>
      <c r="Q24" s="35"/>
      <c r="R24" s="35"/>
      <c r="S24" s="23"/>
      <c r="T24" s="23"/>
      <c r="U24" s="23"/>
    </row>
    <row r="25" spans="2:21" ht="12.75" customHeight="1" x14ac:dyDescent="0.25">
      <c r="B25" s="25">
        <v>0.66666666666666663</v>
      </c>
      <c r="C25" s="34" t="s">
        <v>34</v>
      </c>
      <c r="D25" s="35"/>
      <c r="E25" s="35"/>
      <c r="F25" s="35"/>
      <c r="G25" s="35"/>
      <c r="H25" s="35"/>
      <c r="I25" s="35"/>
      <c r="J25" s="36"/>
      <c r="K25" s="24"/>
      <c r="L25" s="34" t="s">
        <v>34</v>
      </c>
      <c r="M25" s="35"/>
      <c r="N25" s="35"/>
      <c r="O25" s="35"/>
      <c r="P25" s="35"/>
      <c r="Q25" s="35"/>
      <c r="R25" s="35"/>
      <c r="S25" s="23"/>
      <c r="T25" s="23"/>
      <c r="U25" s="23"/>
    </row>
    <row r="26" spans="2:21" ht="12.75" customHeight="1" x14ac:dyDescent="0.25">
      <c r="B26" s="25">
        <v>0.70833333333333337</v>
      </c>
      <c r="C26" s="34" t="s">
        <v>64</v>
      </c>
      <c r="D26" s="35"/>
      <c r="E26" s="35"/>
      <c r="F26" s="35"/>
      <c r="G26" s="35"/>
      <c r="H26" s="35"/>
      <c r="I26" s="35"/>
      <c r="J26" s="36"/>
      <c r="K26" s="24"/>
      <c r="L26" s="34" t="s">
        <v>64</v>
      </c>
      <c r="M26" s="35"/>
      <c r="N26" s="35"/>
      <c r="O26" s="35"/>
      <c r="P26" s="35"/>
      <c r="Q26" s="35"/>
      <c r="R26" s="35"/>
      <c r="S26" s="23"/>
      <c r="T26" s="23"/>
      <c r="U26" s="23"/>
    </row>
    <row r="27" spans="2:21" ht="12.75" customHeight="1" x14ac:dyDescent="0.25">
      <c r="B27" s="25">
        <v>0.75</v>
      </c>
      <c r="C27" s="34"/>
      <c r="D27" s="35"/>
      <c r="E27" s="35"/>
      <c r="F27" s="35"/>
      <c r="G27" s="35"/>
      <c r="H27" s="35"/>
      <c r="I27" s="35"/>
      <c r="J27" s="36"/>
      <c r="K27" s="24"/>
      <c r="L27" s="46" t="s">
        <v>31</v>
      </c>
      <c r="M27" s="35"/>
      <c r="N27" s="35"/>
      <c r="O27" s="35"/>
      <c r="P27" s="35"/>
      <c r="Q27" s="35"/>
      <c r="R27" s="35"/>
      <c r="S27" s="23"/>
      <c r="T27" s="23"/>
      <c r="U27" s="23"/>
    </row>
    <row r="28" spans="2:21" ht="12.75" customHeight="1" x14ac:dyDescent="0.25">
      <c r="B28" s="25">
        <v>0.79166666666666663</v>
      </c>
      <c r="C28" s="34" t="s">
        <v>35</v>
      </c>
      <c r="D28" s="35"/>
      <c r="E28" s="35"/>
      <c r="F28" s="35"/>
      <c r="G28" s="35"/>
      <c r="H28" s="35"/>
      <c r="I28" s="35"/>
      <c r="J28" s="36"/>
      <c r="K28" s="24"/>
      <c r="L28" s="34" t="s">
        <v>35</v>
      </c>
      <c r="M28" s="35"/>
      <c r="N28" s="35"/>
      <c r="O28" s="35"/>
      <c r="P28" s="35"/>
      <c r="Q28" s="35"/>
      <c r="R28" s="35"/>
      <c r="S28" s="23"/>
      <c r="T28" s="23"/>
      <c r="U28" s="23"/>
    </row>
    <row r="29" spans="2:21" ht="12.75" customHeight="1" x14ac:dyDescent="0.25">
      <c r="B29" s="25"/>
      <c r="C29" s="34"/>
      <c r="D29" s="35"/>
      <c r="E29" s="35"/>
      <c r="F29" s="35"/>
      <c r="G29" s="35"/>
      <c r="H29" s="35"/>
      <c r="I29" s="35"/>
      <c r="J29" s="36"/>
      <c r="K29" s="24"/>
      <c r="L29" s="46" t="s">
        <v>59</v>
      </c>
      <c r="M29" s="35"/>
      <c r="N29" s="35"/>
      <c r="O29" s="35"/>
      <c r="P29" s="35"/>
      <c r="Q29" s="35"/>
      <c r="R29" s="35"/>
      <c r="S29" s="23"/>
      <c r="T29" s="23"/>
      <c r="U29" s="23"/>
    </row>
    <row r="30" spans="2:21" ht="12.75" customHeight="1" x14ac:dyDescent="0.25">
      <c r="B30" s="25">
        <v>0.85416666666666663</v>
      </c>
      <c r="C30" s="34" t="s">
        <v>32</v>
      </c>
      <c r="D30" s="35"/>
      <c r="E30" s="35"/>
      <c r="F30" s="35"/>
      <c r="G30" s="35"/>
      <c r="H30" s="35"/>
      <c r="I30" s="35"/>
      <c r="J30" s="36"/>
      <c r="K30" s="24"/>
      <c r="L30" s="47" t="s">
        <v>32</v>
      </c>
      <c r="M30" s="35"/>
      <c r="N30" s="35"/>
      <c r="O30" s="35"/>
      <c r="P30" s="35"/>
      <c r="Q30" s="35"/>
      <c r="R30" s="35"/>
      <c r="S30" s="23"/>
      <c r="T30" s="23"/>
      <c r="U30" s="23"/>
    </row>
    <row r="31" spans="2:21" ht="12.75" customHeight="1" x14ac:dyDescent="0.25">
      <c r="B31" s="25">
        <v>0.875</v>
      </c>
      <c r="C31" s="34"/>
      <c r="D31" s="35"/>
      <c r="E31" s="35"/>
      <c r="F31" s="35"/>
      <c r="G31" s="35"/>
      <c r="H31" s="35"/>
      <c r="I31" s="35"/>
      <c r="J31" s="36"/>
      <c r="K31" s="24"/>
      <c r="L31" s="46" t="s">
        <v>36</v>
      </c>
      <c r="M31" s="35"/>
      <c r="N31" s="35"/>
      <c r="O31" s="35"/>
      <c r="P31" s="35"/>
      <c r="Q31" s="35"/>
      <c r="R31" s="35"/>
      <c r="S31" s="23"/>
      <c r="T31" s="23"/>
      <c r="U31" s="23"/>
    </row>
    <row r="32" spans="2:21" ht="12.75" customHeight="1" x14ac:dyDescent="0.25">
      <c r="B32" s="25">
        <v>0.91666666666666663</v>
      </c>
      <c r="C32" s="34"/>
      <c r="D32" s="35"/>
      <c r="E32" s="35"/>
      <c r="F32" s="35"/>
      <c r="G32" s="35"/>
      <c r="H32" s="35"/>
      <c r="I32" s="35"/>
      <c r="J32" s="36"/>
      <c r="K32" s="24"/>
      <c r="L32" s="46" t="s">
        <v>30</v>
      </c>
      <c r="M32" s="35"/>
      <c r="N32" s="35"/>
      <c r="O32" s="35"/>
      <c r="P32" s="35"/>
      <c r="Q32" s="35"/>
      <c r="R32" s="35"/>
      <c r="S32" s="23"/>
      <c r="T32" s="23"/>
      <c r="U32" s="23"/>
    </row>
    <row r="33" spans="2:21" ht="12.75" customHeight="1" x14ac:dyDescent="0.25">
      <c r="B33" s="25">
        <v>1</v>
      </c>
      <c r="C33" s="34" t="s">
        <v>14</v>
      </c>
      <c r="D33" s="35"/>
      <c r="E33" s="35"/>
      <c r="F33" s="35"/>
      <c r="G33" s="35"/>
      <c r="H33" s="35"/>
      <c r="I33" s="35"/>
      <c r="J33" s="36"/>
      <c r="K33" s="24"/>
      <c r="L33" s="34" t="s">
        <v>14</v>
      </c>
      <c r="M33" s="35"/>
      <c r="N33" s="35"/>
      <c r="O33" s="35"/>
      <c r="P33" s="35"/>
      <c r="Q33" s="35"/>
      <c r="R33" s="35"/>
      <c r="S33" s="23"/>
      <c r="T33" s="23"/>
      <c r="U33" s="23"/>
    </row>
    <row r="34" spans="2:21" ht="12.75" customHeight="1" x14ac:dyDescent="0.25">
      <c r="B34" s="25">
        <v>0.10416666666666667</v>
      </c>
      <c r="C34" s="34" t="s">
        <v>15</v>
      </c>
      <c r="D34" s="35"/>
      <c r="E34" s="35"/>
      <c r="F34" s="35"/>
      <c r="G34" s="35"/>
      <c r="H34" s="35"/>
      <c r="I34" s="35"/>
      <c r="J34" s="36"/>
      <c r="K34" s="24"/>
      <c r="L34" s="34" t="s">
        <v>15</v>
      </c>
      <c r="M34" s="35"/>
      <c r="N34" s="35"/>
      <c r="O34" s="35"/>
      <c r="P34" s="35"/>
      <c r="Q34" s="35"/>
      <c r="R34" s="35"/>
      <c r="S34" s="23"/>
      <c r="T34" s="23"/>
      <c r="U34" s="23"/>
    </row>
    <row r="35" spans="2:21" ht="5.0999999999999996" customHeight="1" x14ac:dyDescent="0.25">
      <c r="B35" s="25"/>
      <c r="C35" s="34"/>
      <c r="D35" s="35"/>
      <c r="E35" s="35"/>
      <c r="F35" s="35"/>
      <c r="G35" s="35"/>
      <c r="H35" s="35"/>
      <c r="I35" s="35"/>
      <c r="J35" s="36"/>
      <c r="K35" s="24"/>
      <c r="L35" s="34"/>
      <c r="M35" s="35"/>
      <c r="N35" s="35"/>
      <c r="O35" s="35"/>
      <c r="P35" s="35"/>
      <c r="Q35" s="35"/>
      <c r="R35" s="35"/>
      <c r="S35" s="23"/>
      <c r="T35" s="23"/>
      <c r="U35" s="23"/>
    </row>
    <row r="36" spans="2:21" ht="12.75" customHeight="1" x14ac:dyDescent="0.25">
      <c r="B36" s="25">
        <v>0.375</v>
      </c>
      <c r="C36" s="34" t="s">
        <v>17</v>
      </c>
      <c r="D36" s="35"/>
      <c r="E36" s="35"/>
      <c r="F36" s="35"/>
      <c r="G36" s="35"/>
      <c r="H36" s="35"/>
      <c r="I36" s="35"/>
      <c r="J36" s="36"/>
      <c r="K36" s="24"/>
      <c r="L36" s="34" t="s">
        <v>17</v>
      </c>
      <c r="M36" s="35"/>
      <c r="N36" s="35"/>
      <c r="O36" s="35"/>
      <c r="P36" s="35"/>
      <c r="Q36" s="35"/>
      <c r="R36" s="35"/>
      <c r="S36" s="23"/>
      <c r="T36" s="23"/>
      <c r="U36" s="23"/>
    </row>
    <row r="37" spans="2:21" ht="12.75" customHeight="1" x14ac:dyDescent="0.25">
      <c r="B37" s="25">
        <v>0.4375</v>
      </c>
      <c r="C37" s="34" t="s">
        <v>16</v>
      </c>
      <c r="D37" s="35"/>
      <c r="E37" s="35"/>
      <c r="F37" s="35"/>
      <c r="G37" s="35"/>
      <c r="H37" s="35"/>
      <c r="I37" s="35"/>
      <c r="J37" s="36"/>
      <c r="K37" s="24"/>
      <c r="L37" s="34" t="s">
        <v>16</v>
      </c>
      <c r="M37" s="35"/>
      <c r="N37" s="35"/>
      <c r="O37" s="35"/>
      <c r="P37" s="35"/>
      <c r="Q37" s="35"/>
      <c r="R37" s="35"/>
      <c r="S37" s="23"/>
      <c r="T37" s="23"/>
      <c r="U37" s="23"/>
    </row>
    <row r="38" spans="2:21" ht="12.75" customHeight="1" x14ac:dyDescent="0.25">
      <c r="B38" s="25">
        <v>0.45833333333333331</v>
      </c>
      <c r="C38" s="34" t="s">
        <v>33</v>
      </c>
      <c r="D38" s="35"/>
      <c r="E38" s="35"/>
      <c r="F38" s="35"/>
      <c r="G38" s="35"/>
      <c r="H38" s="35"/>
      <c r="I38" s="35"/>
      <c r="J38" s="36"/>
      <c r="K38" s="24"/>
      <c r="L38" s="34" t="s">
        <v>76</v>
      </c>
      <c r="M38" s="35"/>
      <c r="N38" s="35"/>
      <c r="O38" s="35"/>
      <c r="P38" s="35"/>
      <c r="Q38" s="35"/>
      <c r="R38" s="35"/>
      <c r="S38" s="23"/>
      <c r="T38" s="23"/>
      <c r="U38" s="23"/>
    </row>
    <row r="39" spans="2:21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Q39" s="23"/>
      <c r="R39" s="23"/>
      <c r="S39" s="23"/>
      <c r="T39" s="23"/>
      <c r="U39" s="23"/>
    </row>
    <row r="40" spans="2:21" x14ac:dyDescent="0.2">
      <c r="B40" s="23"/>
      <c r="C40" s="23" t="s">
        <v>67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Q40" s="23"/>
      <c r="R40" s="23"/>
      <c r="S40" s="23"/>
      <c r="T40" s="23"/>
      <c r="U40" s="23"/>
    </row>
    <row r="41" spans="2:21" x14ac:dyDescent="0.2">
      <c r="C41" s="23" t="s">
        <v>72</v>
      </c>
    </row>
    <row r="42" spans="2:21" x14ac:dyDescent="0.2">
      <c r="C42" s="23"/>
    </row>
    <row r="43" spans="2:21" x14ac:dyDescent="0.2">
      <c r="C43" s="17" t="s">
        <v>37</v>
      </c>
      <c r="F43" s="22"/>
      <c r="G43" s="22"/>
      <c r="M43" s="22"/>
      <c r="N43" s="22"/>
      <c r="O43" s="22"/>
    </row>
    <row r="44" spans="2:21" x14ac:dyDescent="0.2">
      <c r="C44" s="23"/>
      <c r="F44" s="22"/>
      <c r="G44" s="22"/>
      <c r="M44" s="22"/>
      <c r="N44" s="22"/>
      <c r="O44" s="22"/>
    </row>
    <row r="45" spans="2:21" ht="12.75" customHeight="1" x14ac:dyDescent="0.25">
      <c r="B45" s="26"/>
      <c r="C45" s="37" t="s">
        <v>56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O45" s="27">
        <f>D9-G9-M9-Q9</f>
        <v>0</v>
      </c>
      <c r="P45" s="26">
        <f>IF(Datentabelle!B8=1,0,IF(Datentabelle!B8=2,99,149))</f>
        <v>0</v>
      </c>
      <c r="Q45" s="37">
        <f>O45*P45</f>
        <v>0</v>
      </c>
      <c r="R45" s="35"/>
    </row>
    <row r="46" spans="2:21" ht="12.75" customHeight="1" x14ac:dyDescent="0.25">
      <c r="B46" s="26"/>
      <c r="C46" s="37" t="s">
        <v>50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O46" s="28">
        <f>M9</f>
        <v>0</v>
      </c>
      <c r="P46" s="26">
        <f>IF(Datentabelle!B8=1,0,IF(Datentabelle!B8=2,Datentabelle!F9,Datentabelle!G9))</f>
        <v>0</v>
      </c>
      <c r="Q46" s="37">
        <f>O46*P46</f>
        <v>0</v>
      </c>
      <c r="R46" s="35"/>
    </row>
    <row r="47" spans="2:21" ht="12.75" customHeight="1" x14ac:dyDescent="0.25">
      <c r="B47" s="26"/>
      <c r="C47" s="37" t="s">
        <v>51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O47" s="28">
        <f>G9</f>
        <v>0</v>
      </c>
      <c r="P47" s="26">
        <f>IF(Datentabelle!B8=1,0,IF(Datentabelle!B8=2,Datentabelle!F10,Datentabelle!G10))</f>
        <v>0</v>
      </c>
      <c r="Q47" s="37">
        <f>O47*P47</f>
        <v>0</v>
      </c>
      <c r="R47" s="35"/>
    </row>
    <row r="48" spans="2:21" ht="8.1" customHeight="1" x14ac:dyDescent="0.25">
      <c r="C48" s="37"/>
      <c r="D48" s="35"/>
      <c r="E48" s="35"/>
      <c r="F48" s="35"/>
      <c r="G48" s="35"/>
      <c r="H48" s="35"/>
      <c r="I48" s="35"/>
      <c r="J48" s="35"/>
      <c r="K48" s="35"/>
      <c r="L48" s="35"/>
      <c r="M48" s="35"/>
      <c r="Q48" s="37"/>
      <c r="R48" s="35"/>
    </row>
    <row r="49" spans="2:20" ht="15" x14ac:dyDescent="0.25">
      <c r="C49" s="49" t="str">
        <f>"Exklusivbuchungspauschale für Übernachtung &amp; Frühstück für bis zu "&amp;Datentabelle!F4&amp;" Personen:"</f>
        <v>Exklusivbuchungspauschale für Übernachtung &amp; Frühstück für bis zu 0 Personen: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 s="27">
        <v>1</v>
      </c>
      <c r="P49" s="29">
        <f>Datentabelle!F2</f>
        <v>0</v>
      </c>
      <c r="Q49" s="37">
        <f>O49*P49</f>
        <v>0</v>
      </c>
      <c r="R49" s="35"/>
    </row>
    <row r="50" spans="2:20" ht="5.0999999999999996" customHeight="1" x14ac:dyDescent="0.25">
      <c r="B50" s="18"/>
      <c r="C50" s="48"/>
      <c r="D50" s="35"/>
      <c r="E50" s="35"/>
      <c r="F50" s="35"/>
      <c r="G50" s="35"/>
      <c r="H50" s="35"/>
      <c r="I50" s="35"/>
      <c r="J50" s="35"/>
      <c r="K50" s="35"/>
      <c r="L50" s="35"/>
      <c r="M50" s="35"/>
      <c r="P50" s="29"/>
      <c r="Q50" s="29"/>
      <c r="R50" s="30"/>
    </row>
    <row r="51" spans="2:20" ht="15" x14ac:dyDescent="0.25">
      <c r="C51" s="48" t="str">
        <f>IF(D9&gt;50,"bei mehr als 50 Gästen zum Frühstück berechnen wir pro Gast:","")</f>
        <v/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O51" s="31">
        <f>IF(D9&gt;50,D9-50,)</f>
        <v>0</v>
      </c>
      <c r="P51" s="26">
        <f>IF(O51&gt;0,8.5,)</f>
        <v>0</v>
      </c>
      <c r="Q51" s="37">
        <f>O51*P51</f>
        <v>0</v>
      </c>
      <c r="R51" s="35"/>
    </row>
    <row r="52" spans="2:20" ht="9.9499999999999993" customHeight="1" x14ac:dyDescent="0.25">
      <c r="C52" s="37"/>
      <c r="D52" s="35"/>
      <c r="E52" s="35"/>
      <c r="F52" s="35"/>
      <c r="G52" s="35"/>
      <c r="H52" s="35"/>
      <c r="I52" s="35"/>
      <c r="J52" s="35"/>
      <c r="K52" s="35"/>
      <c r="L52" s="35"/>
      <c r="M52" s="35"/>
      <c r="P52" s="26"/>
      <c r="Q52" s="37"/>
      <c r="R52" s="35"/>
    </row>
    <row r="53" spans="2:20" ht="12.75" customHeight="1" x14ac:dyDescent="0.25">
      <c r="C53" s="49" t="s">
        <v>43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Q53" s="37"/>
      <c r="R53" s="35"/>
    </row>
    <row r="54" spans="2:20" ht="12.75" customHeight="1" x14ac:dyDescent="0.25">
      <c r="B54" s="25">
        <v>0.45833333333333331</v>
      </c>
      <c r="C54" s="37" t="s">
        <v>69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O54" s="27">
        <f>IF(Datentabelle!B17=TRUE,Angebot!O45,0)</f>
        <v>0</v>
      </c>
      <c r="P54" s="26">
        <f>IF(Datentabelle!$B$8=2,3.8,0)</f>
        <v>0</v>
      </c>
      <c r="Q54" s="37">
        <f>O54*P54</f>
        <v>0</v>
      </c>
      <c r="R54" s="35"/>
    </row>
    <row r="55" spans="2:20" ht="12.75" customHeight="1" x14ac:dyDescent="0.25">
      <c r="C55" s="37" t="s">
        <v>44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P55" s="26"/>
      <c r="Q55" s="37">
        <f>O55*P55</f>
        <v>0</v>
      </c>
      <c r="R55" s="35"/>
      <c r="T55" s="32" t="str">
        <f>IF(C55="x",#REF!*Q55,"")</f>
        <v/>
      </c>
    </row>
    <row r="56" spans="2:20" ht="12.75" customHeight="1" x14ac:dyDescent="0.25">
      <c r="B56" s="25">
        <v>0.45833333333333331</v>
      </c>
      <c r="C56" s="37" t="s">
        <v>57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O56" s="27">
        <f>IF(Datentabelle!B19=TRUE,Angebot!D9,0)</f>
        <v>0</v>
      </c>
      <c r="P56" s="26">
        <f>IF(Datentabelle!$B$8=2,4.8,0)</f>
        <v>0</v>
      </c>
      <c r="Q56" s="37">
        <f>O56*P56</f>
        <v>0</v>
      </c>
      <c r="R56" s="35"/>
    </row>
    <row r="57" spans="2:20" ht="5.0999999999999996" customHeight="1" x14ac:dyDescent="0.25">
      <c r="C57" s="37"/>
      <c r="D57" s="35"/>
      <c r="E57" s="35"/>
      <c r="F57" s="35"/>
      <c r="G57" s="35"/>
      <c r="H57" s="35"/>
      <c r="I57" s="35"/>
      <c r="J57" s="35"/>
      <c r="K57" s="35"/>
      <c r="L57" s="35"/>
      <c r="M57" s="35"/>
      <c r="P57" s="26"/>
      <c r="Q57" s="37"/>
      <c r="R57" s="35"/>
      <c r="T57" s="32"/>
    </row>
    <row r="58" spans="2:20" ht="12.75" customHeight="1" x14ac:dyDescent="0.25">
      <c r="B58" s="25">
        <v>0.52083333333333337</v>
      </c>
      <c r="C58" s="37" t="s">
        <v>73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O58" s="27"/>
      <c r="P58" s="26">
        <v>39</v>
      </c>
      <c r="Q58" s="37">
        <f>O58*P58</f>
        <v>0</v>
      </c>
      <c r="R58" s="35"/>
    </row>
    <row r="59" spans="2:20" ht="5.0999999999999996" customHeight="1" x14ac:dyDescent="0.25">
      <c r="C59" s="37"/>
      <c r="D59" s="35"/>
      <c r="E59" s="35"/>
      <c r="F59" s="35"/>
      <c r="G59" s="35"/>
      <c r="H59" s="35"/>
      <c r="I59" s="35"/>
      <c r="J59" s="35"/>
      <c r="K59" s="35"/>
      <c r="L59" s="35"/>
      <c r="M59" s="35"/>
      <c r="Q59" s="37"/>
      <c r="R59" s="35"/>
    </row>
    <row r="60" spans="2:20" ht="12.75" customHeight="1" x14ac:dyDescent="0.25">
      <c r="B60" s="25">
        <v>0.625</v>
      </c>
      <c r="C60" s="37" t="s">
        <v>45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P60" s="26">
        <v>180</v>
      </c>
      <c r="Q60" s="37">
        <f>IF(Datentabelle!B13=TRUE,180,0)</f>
        <v>0</v>
      </c>
      <c r="R60" s="35"/>
    </row>
    <row r="61" spans="2:20" ht="5.0999999999999996" customHeight="1" x14ac:dyDescent="0.25">
      <c r="C61" s="37"/>
      <c r="D61" s="35"/>
      <c r="E61" s="35"/>
      <c r="F61" s="35"/>
      <c r="G61" s="35"/>
      <c r="H61" s="35"/>
      <c r="I61" s="35"/>
      <c r="J61" s="35"/>
      <c r="K61" s="35"/>
      <c r="L61" s="35"/>
      <c r="M61" s="35"/>
      <c r="Q61" s="37"/>
      <c r="R61" s="35"/>
    </row>
    <row r="62" spans="2:20" ht="12.75" customHeight="1" x14ac:dyDescent="0.25">
      <c r="B62" s="25">
        <v>0.91666666666666663</v>
      </c>
      <c r="C62" s="37" t="s">
        <v>47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P62" s="26">
        <v>300</v>
      </c>
      <c r="Q62" s="37">
        <f>IF(Datentabelle!B8=3,0,IF(Datentabelle!B15=TRUE,300,0))</f>
        <v>0</v>
      </c>
      <c r="R62" s="35"/>
    </row>
    <row r="63" spans="2:20" ht="5.0999999999999996" customHeight="1" x14ac:dyDescent="0.25">
      <c r="C63" s="37"/>
      <c r="D63" s="35"/>
      <c r="E63" s="35"/>
      <c r="F63" s="35"/>
      <c r="G63" s="35"/>
      <c r="H63" s="35"/>
      <c r="I63" s="35"/>
      <c r="J63" s="35"/>
      <c r="K63" s="35"/>
      <c r="L63" s="35"/>
      <c r="M63" s="35"/>
      <c r="P63" s="26"/>
      <c r="Q63" s="37"/>
      <c r="R63" s="35"/>
      <c r="T63" s="32"/>
    </row>
    <row r="64" spans="2:20" ht="12.75" customHeight="1" x14ac:dyDescent="0.25">
      <c r="B64" s="25"/>
      <c r="C64" s="37" t="s">
        <v>74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O64" s="27"/>
      <c r="P64" s="26">
        <v>39</v>
      </c>
      <c r="Q64" s="37">
        <f>O64*P64</f>
        <v>0</v>
      </c>
      <c r="R64" s="35"/>
    </row>
    <row r="65" spans="2:20" ht="5.0999999999999996" customHeight="1" x14ac:dyDescent="0.25">
      <c r="C65" s="37"/>
      <c r="D65" s="35"/>
      <c r="E65" s="35"/>
      <c r="F65" s="35"/>
      <c r="G65" s="35"/>
      <c r="H65" s="35"/>
      <c r="I65" s="35"/>
      <c r="J65" s="35"/>
      <c r="K65" s="35"/>
      <c r="L65" s="35"/>
      <c r="M65" s="35"/>
      <c r="P65" s="26"/>
      <c r="Q65" s="37"/>
      <c r="R65" s="35"/>
      <c r="T65" s="32"/>
    </row>
    <row r="66" spans="2:20" ht="12.75" customHeight="1" x14ac:dyDescent="0.25">
      <c r="B66" s="25">
        <v>0.41666666666666669</v>
      </c>
      <c r="C66" s="37" t="s">
        <v>58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O66" s="27"/>
      <c r="P66" s="26">
        <v>6.5</v>
      </c>
      <c r="Q66" s="37">
        <f>O66*P66</f>
        <v>0</v>
      </c>
      <c r="R66" s="35"/>
    </row>
    <row r="67" spans="2:20" ht="5.0999999999999996" customHeight="1" x14ac:dyDescent="0.25">
      <c r="C67" s="37"/>
      <c r="D67" s="35"/>
      <c r="E67" s="35"/>
      <c r="F67" s="35"/>
      <c r="G67" s="35"/>
      <c r="H67" s="35"/>
      <c r="I67" s="35"/>
      <c r="J67" s="35"/>
      <c r="K67" s="35"/>
      <c r="L67" s="35"/>
      <c r="M67" s="35"/>
      <c r="P67" s="26"/>
      <c r="Q67" s="37"/>
      <c r="R67" s="35"/>
      <c r="T67" s="32"/>
    </row>
    <row r="68" spans="2:20" ht="12.75" customHeight="1" x14ac:dyDescent="0.25">
      <c r="B68" s="25">
        <v>0.41666666666666669</v>
      </c>
      <c r="C68" s="37" t="s">
        <v>68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O68" s="27"/>
      <c r="P68" s="26">
        <v>3</v>
      </c>
      <c r="Q68" s="37">
        <f>O68*P68</f>
        <v>0</v>
      </c>
      <c r="R68" s="35"/>
    </row>
    <row r="69" spans="2:20" ht="5.0999999999999996" customHeight="1" x14ac:dyDescent="0.25">
      <c r="C69" s="37"/>
      <c r="D69" s="35"/>
      <c r="E69" s="35"/>
      <c r="F69" s="35"/>
      <c r="G69" s="35"/>
      <c r="H69" s="35"/>
      <c r="I69" s="35"/>
      <c r="J69" s="35"/>
      <c r="K69" s="35"/>
      <c r="L69" s="35"/>
      <c r="M69" s="35"/>
      <c r="P69" s="26"/>
      <c r="Q69" s="37"/>
      <c r="R69" s="35"/>
      <c r="T69" s="32"/>
    </row>
    <row r="70" spans="2:20" ht="12.75" customHeight="1" x14ac:dyDescent="0.25">
      <c r="B70" s="25">
        <v>0.45833333333333331</v>
      </c>
      <c r="C70" s="37" t="s">
        <v>60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O70" s="27"/>
      <c r="P70" s="26">
        <v>39</v>
      </c>
      <c r="Q70" s="37">
        <f>O70*P70</f>
        <v>0</v>
      </c>
      <c r="R70" s="35"/>
    </row>
    <row r="71" spans="2:20" ht="8.1" customHeight="1" x14ac:dyDescent="0.25">
      <c r="C71" s="37"/>
      <c r="D71" s="35"/>
      <c r="E71" s="35"/>
      <c r="F71" s="35"/>
      <c r="G71" s="35"/>
      <c r="H71" s="35"/>
      <c r="I71" s="35"/>
      <c r="J71" s="35"/>
      <c r="K71" s="35"/>
      <c r="L71" s="35"/>
      <c r="M71" s="35"/>
      <c r="Q71" s="37"/>
      <c r="R71" s="35"/>
    </row>
    <row r="72" spans="2:20" ht="15" x14ac:dyDescent="0.25">
      <c r="B72" s="33"/>
      <c r="C72" s="44" t="s">
        <v>42</v>
      </c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33"/>
      <c r="O72" s="33"/>
      <c r="P72" s="33"/>
      <c r="Q72" s="41">
        <f>SUM(Q45:R71)</f>
        <v>0</v>
      </c>
      <c r="R72" s="42"/>
    </row>
  </sheetData>
  <sheetProtection password="CAFB" sheet="1" objects="1" scenarios="1" formatCells="0" formatColumns="0" formatRows="0"/>
  <mergeCells count="112">
    <mergeCell ref="E9:F9"/>
    <mergeCell ref="H9:L9"/>
    <mergeCell ref="C69:M69"/>
    <mergeCell ref="C70:M70"/>
    <mergeCell ref="C71:M71"/>
    <mergeCell ref="C53:M53"/>
    <mergeCell ref="C64:M64"/>
    <mergeCell ref="C65:M65"/>
    <mergeCell ref="C66:M66"/>
    <mergeCell ref="C67:M67"/>
    <mergeCell ref="C68:M68"/>
    <mergeCell ref="C59:M59"/>
    <mergeCell ref="C60:M60"/>
    <mergeCell ref="C61:M61"/>
    <mergeCell ref="C62:M62"/>
    <mergeCell ref="C63:M63"/>
    <mergeCell ref="C52:M52"/>
    <mergeCell ref="C54:M54"/>
    <mergeCell ref="C55:M55"/>
    <mergeCell ref="C56:M56"/>
    <mergeCell ref="C58:M58"/>
    <mergeCell ref="C57:M57"/>
    <mergeCell ref="C45:M45"/>
    <mergeCell ref="C46:M46"/>
    <mergeCell ref="C51:M51"/>
    <mergeCell ref="C49:N49"/>
    <mergeCell ref="C50:M50"/>
    <mergeCell ref="L13:R13"/>
    <mergeCell ref="C13:J13"/>
    <mergeCell ref="C37:J37"/>
    <mergeCell ref="C38:J38"/>
    <mergeCell ref="L37:R37"/>
    <mergeCell ref="L38:R38"/>
    <mergeCell ref="L18:R18"/>
    <mergeCell ref="L17:R17"/>
    <mergeCell ref="L16:R16"/>
    <mergeCell ref="L15:R15"/>
    <mergeCell ref="L14:R14"/>
    <mergeCell ref="L23:R23"/>
    <mergeCell ref="L22:R22"/>
    <mergeCell ref="L21:R21"/>
    <mergeCell ref="L20:R20"/>
    <mergeCell ref="L19:R19"/>
    <mergeCell ref="L28:R28"/>
    <mergeCell ref="L27:R27"/>
    <mergeCell ref="L26:R26"/>
    <mergeCell ref="C34:J34"/>
    <mergeCell ref="C35:J35"/>
    <mergeCell ref="C24:J24"/>
    <mergeCell ref="C25:J25"/>
    <mergeCell ref="C26:J26"/>
    <mergeCell ref="C27:J27"/>
    <mergeCell ref="C28:J28"/>
    <mergeCell ref="C47:M47"/>
    <mergeCell ref="C48:M48"/>
    <mergeCell ref="C32:J32"/>
    <mergeCell ref="C33:J33"/>
    <mergeCell ref="L25:R25"/>
    <mergeCell ref="L24:R24"/>
    <mergeCell ref="L33:R33"/>
    <mergeCell ref="L32:R32"/>
    <mergeCell ref="L31:R31"/>
    <mergeCell ref="L30:R30"/>
    <mergeCell ref="L29:R29"/>
    <mergeCell ref="D5:G5"/>
    <mergeCell ref="Q72:R72"/>
    <mergeCell ref="Q56:R56"/>
    <mergeCell ref="Q54:R54"/>
    <mergeCell ref="Q55:R55"/>
    <mergeCell ref="Q60:R60"/>
    <mergeCell ref="Q62:R62"/>
    <mergeCell ref="Q65:R65"/>
    <mergeCell ref="Q66:R66"/>
    <mergeCell ref="Q71:R71"/>
    <mergeCell ref="I5:O5"/>
    <mergeCell ref="Q63:R63"/>
    <mergeCell ref="Q5:R5"/>
    <mergeCell ref="Q70:R70"/>
    <mergeCell ref="Q68:R68"/>
    <mergeCell ref="Q67:R67"/>
    <mergeCell ref="C72:M72"/>
    <mergeCell ref="C14:J14"/>
    <mergeCell ref="C15:J15"/>
    <mergeCell ref="C19:J19"/>
    <mergeCell ref="C20:J20"/>
    <mergeCell ref="C21:J21"/>
    <mergeCell ref="C22:J22"/>
    <mergeCell ref="C23:J23"/>
    <mergeCell ref="C16:J16"/>
    <mergeCell ref="C17:J17"/>
    <mergeCell ref="C18:J18"/>
    <mergeCell ref="Q69:R69"/>
    <mergeCell ref="Q61:R61"/>
    <mergeCell ref="Q64:R64"/>
    <mergeCell ref="Q52:R52"/>
    <mergeCell ref="Q48:R48"/>
    <mergeCell ref="Q57:R57"/>
    <mergeCell ref="Q58:R58"/>
    <mergeCell ref="Q59:R59"/>
    <mergeCell ref="Q53:R53"/>
    <mergeCell ref="Q45:R45"/>
    <mergeCell ref="Q46:R46"/>
    <mergeCell ref="Q47:R47"/>
    <mergeCell ref="Q49:R49"/>
    <mergeCell ref="Q51:R51"/>
    <mergeCell ref="C36:J36"/>
    <mergeCell ref="L36:R36"/>
    <mergeCell ref="L35:R35"/>
    <mergeCell ref="L34:R34"/>
    <mergeCell ref="C29:J29"/>
    <mergeCell ref="C30:J30"/>
    <mergeCell ref="C31:J31"/>
  </mergeCells>
  <conditionalFormatting sqref="O45">
    <cfRule type="expression" dxfId="10" priority="20">
      <formula>$O$51&gt;0</formula>
    </cfRule>
  </conditionalFormatting>
  <conditionalFormatting sqref="O47">
    <cfRule type="expression" dxfId="9" priority="16">
      <formula>$G$9&gt;0</formula>
    </cfRule>
  </conditionalFormatting>
  <conditionalFormatting sqref="O46">
    <cfRule type="expression" dxfId="8" priority="21">
      <formula>$M$9&gt;0</formula>
    </cfRule>
  </conditionalFormatting>
  <conditionalFormatting sqref="O70">
    <cfRule type="expression" dxfId="7" priority="10">
      <formula>$O$51&gt;0</formula>
    </cfRule>
  </conditionalFormatting>
  <conditionalFormatting sqref="O66">
    <cfRule type="expression" dxfId="6" priority="9">
      <formula>$O$51&gt;0</formula>
    </cfRule>
  </conditionalFormatting>
  <conditionalFormatting sqref="O54">
    <cfRule type="expression" dxfId="5" priority="8">
      <formula>$O$51&gt;0</formula>
    </cfRule>
  </conditionalFormatting>
  <conditionalFormatting sqref="O56">
    <cfRule type="expression" dxfId="4" priority="7">
      <formula>$O$51&gt;0</formula>
    </cfRule>
  </conditionalFormatting>
  <conditionalFormatting sqref="O68">
    <cfRule type="expression" dxfId="3" priority="6">
      <formula>$O$51&gt;0</formula>
    </cfRule>
  </conditionalFormatting>
  <conditionalFormatting sqref="O58">
    <cfRule type="expression" dxfId="2" priority="5">
      <formula>$O$51&gt;0</formula>
    </cfRule>
  </conditionalFormatting>
  <conditionalFormatting sqref="O64">
    <cfRule type="expression" dxfId="1" priority="3">
      <formula>$O$51&gt;0</formula>
    </cfRule>
  </conditionalFormatting>
  <conditionalFormatting sqref="O51">
    <cfRule type="expression" dxfId="0" priority="2">
      <formula>$O$45&gt;0</formula>
    </cfRule>
  </conditionalFormatting>
  <pageMargins left="0.23622047244094491" right="0" top="0.23622047244094491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locked="0" defaultSize="0" autoLine="0" autoPict="0">
                <anchor moveWithCells="1">
                  <from>
                    <xdr:col>3</xdr:col>
                    <xdr:colOff>19050</xdr:colOff>
                    <xdr:row>6</xdr:row>
                    <xdr:rowOff>0</xdr:rowOff>
                  </from>
                  <to>
                    <xdr:col>6</xdr:col>
                    <xdr:colOff>209550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locked="0" defaultSize="0" autoLine="0" autoPict="0">
                <anchor moveWithCells="1">
                  <from>
                    <xdr:col>5</xdr:col>
                    <xdr:colOff>57150</xdr:colOff>
                    <xdr:row>42</xdr:row>
                    <xdr:rowOff>0</xdr:rowOff>
                  </from>
                  <to>
                    <xdr:col>6</xdr:col>
                    <xdr:colOff>295275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58</xdr:row>
                    <xdr:rowOff>38100</xdr:rowOff>
                  </from>
                  <to>
                    <xdr:col>14</xdr:col>
                    <xdr:colOff>9525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60</xdr:row>
                    <xdr:rowOff>19050</xdr:rowOff>
                  </from>
                  <to>
                    <xdr:col>14</xdr:col>
                    <xdr:colOff>9525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52</xdr:row>
                    <xdr:rowOff>133350</xdr:rowOff>
                  </from>
                  <to>
                    <xdr:col>14</xdr:col>
                    <xdr:colOff>9525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54</xdr:row>
                    <xdr:rowOff>142875</xdr:rowOff>
                  </from>
                  <to>
                    <xdr:col>14</xdr:col>
                    <xdr:colOff>9525</xdr:colOff>
                    <xdr:row>56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G19"/>
  <sheetViews>
    <sheetView showRowColHeaders="0" workbookViewId="0">
      <selection activeCell="F2" sqref="F2"/>
    </sheetView>
  </sheetViews>
  <sheetFormatPr baseColWidth="10" defaultRowHeight="15" x14ac:dyDescent="0.25"/>
  <cols>
    <col min="2" max="2" width="7.5703125" customWidth="1"/>
    <col min="3" max="3" width="35.7109375" customWidth="1"/>
    <col min="5" max="5" width="14.7109375" bestFit="1" customWidth="1"/>
    <col min="6" max="7" width="11.7109375" customWidth="1"/>
  </cols>
  <sheetData>
    <row r="2" spans="2:7" x14ac:dyDescent="0.25">
      <c r="B2" s="6">
        <v>1</v>
      </c>
      <c r="C2" s="1" t="s">
        <v>19</v>
      </c>
      <c r="E2" s="9" t="s">
        <v>28</v>
      </c>
      <c r="F2" s="8">
        <f>IF(Datentabelle!B2=1,0,IF(Datentabelle!B2=2,1490,IF(Angebot!D9&gt;29,1190,IF(Angebot!D9&gt;19,990,790))))</f>
        <v>0</v>
      </c>
    </row>
    <row r="3" spans="2:7" x14ac:dyDescent="0.25">
      <c r="B3" s="2"/>
      <c r="C3" s="3" t="s">
        <v>20</v>
      </c>
    </row>
    <row r="4" spans="2:7" x14ac:dyDescent="0.25">
      <c r="B4" s="2"/>
      <c r="C4" s="3" t="s">
        <v>1</v>
      </c>
      <c r="E4" s="9" t="s">
        <v>63</v>
      </c>
      <c r="F4" s="8">
        <f>IF(Datentabelle!B2=1,0,IF(Datentabelle!B2=2,50,IF(Angebot!D9&gt;29,50,IF(Angebot!D9&gt;19,30,20))))</f>
        <v>0</v>
      </c>
    </row>
    <row r="5" spans="2:7" x14ac:dyDescent="0.25">
      <c r="B5" s="4"/>
      <c r="C5" s="5" t="s">
        <v>2</v>
      </c>
    </row>
    <row r="8" spans="2:7" x14ac:dyDescent="0.25">
      <c r="B8" s="6">
        <v>1</v>
      </c>
      <c r="C8" s="1" t="s">
        <v>21</v>
      </c>
      <c r="E8" s="9" t="s">
        <v>38</v>
      </c>
      <c r="F8" s="10" t="s">
        <v>39</v>
      </c>
      <c r="G8" s="11" t="s">
        <v>40</v>
      </c>
    </row>
    <row r="9" spans="2:7" x14ac:dyDescent="0.25">
      <c r="B9" s="2"/>
      <c r="C9" s="3" t="s">
        <v>20</v>
      </c>
      <c r="E9" s="2" t="s">
        <v>48</v>
      </c>
      <c r="F9" s="12">
        <v>89</v>
      </c>
      <c r="G9" s="13">
        <v>89</v>
      </c>
    </row>
    <row r="10" spans="2:7" x14ac:dyDescent="0.25">
      <c r="B10" s="2"/>
      <c r="C10" s="3" t="s">
        <v>22</v>
      </c>
      <c r="E10" s="4" t="s">
        <v>49</v>
      </c>
      <c r="F10" s="14">
        <v>79</v>
      </c>
      <c r="G10" s="15">
        <v>79</v>
      </c>
    </row>
    <row r="11" spans="2:7" x14ac:dyDescent="0.25">
      <c r="B11" s="4"/>
      <c r="C11" s="5" t="s">
        <v>23</v>
      </c>
    </row>
    <row r="13" spans="2:7" x14ac:dyDescent="0.25">
      <c r="B13" s="7" t="b">
        <v>0</v>
      </c>
      <c r="C13" s="8" t="s">
        <v>46</v>
      </c>
    </row>
    <row r="15" spans="2:7" x14ac:dyDescent="0.25">
      <c r="B15" s="7" t="b">
        <v>0</v>
      </c>
      <c r="C15" s="8" t="s">
        <v>4</v>
      </c>
    </row>
    <row r="17" spans="2:3" x14ac:dyDescent="0.25">
      <c r="B17" s="7" t="b">
        <v>0</v>
      </c>
      <c r="C17" s="8" t="s">
        <v>52</v>
      </c>
    </row>
    <row r="19" spans="2:3" x14ac:dyDescent="0.25">
      <c r="B19" s="7" t="b">
        <v>0</v>
      </c>
      <c r="C19" s="8" t="s">
        <v>53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Angebot</vt:lpstr>
      <vt:lpstr>Datentabelle</vt:lpstr>
      <vt:lpstr>Angebot!Druckbereich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Dilli</dc:creator>
  <cp:lastModifiedBy>Buero</cp:lastModifiedBy>
  <cp:lastPrinted>2018-01-29T11:11:49Z</cp:lastPrinted>
  <dcterms:created xsi:type="dcterms:W3CDTF">2018-01-19T14:04:54Z</dcterms:created>
  <dcterms:modified xsi:type="dcterms:W3CDTF">2018-08-13T20:56:22Z</dcterms:modified>
</cp:coreProperties>
</file>